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0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TOTAL" sheetId="21" state="visible" r:id="rId22"/>
  </sheets>
  <definedNames>
    <definedName function="false" hidden="false" localSheetId="20" name="_xlnm.Print_Area" vbProcedure="false">TOTAL!$A$1:$F$29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<sst xmlns="http://schemas.openxmlformats.org/spreadsheetml/2006/main" count="663" uniqueCount="96">
  <si>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</si>
  <si>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</si>
  <si>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</si>
  <si>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</si>
  <si>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</si>
  <si>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</si>
  <si>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</si>
  <si>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</si>
  <si>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</si>
  <si>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</si>
  <si>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CERCA METÁLICA Locação de cerca metálica tubular, com gradeamento vertical, apoio nas extremidades em V invertido, com altura de 1,10 m, comprimento de 2,00 m, instaladas em local indicado em planta Período: 02/10/20 a 05/10/20 – 1º turno (04 dias)
23/10/20 a 26/10/20 – 2º turno (04 dias) (Se houver) Local de instalação: área externa/estacionamento da Sede do TRE.</t>
  </si>
  <si>
    <t xml:space="preserve">metro</t>
  </si>
  <si>
    <t xml:space="preserve">DETALHE LOCACAO DE TOLDOS LTDA</t>
  </si>
  <si>
    <t xml:space="preserve">AUDIOVIX EVENTOS LTDA</t>
  </si>
  <si>
    <t xml:space="preserve">LED E CIA LOCACAO DE EQUIPAMENTOS LTDA</t>
  </si>
  <si>
    <t xml:space="preserve">LISBOA CONSTRUÇOES, ENTRETENIMENTOS E LOCACAO EIRELI</t>
  </si>
  <si>
    <t xml:space="preserve">BOA ERA COMERCIO E SERVIÇOS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</si>
  <si>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</si>
  <si>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</si>
  <si>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</si>
  <si>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</si>
  <si>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</si>
  <si>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</si>
  <si>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</si>
  <si>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</si>
  <si>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</si>
  <si>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</si>
  <si>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</si>
  <si>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</si>
  <si>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</si>
  <si>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</si>
  <si>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</si>
  <si>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</si>
  <si>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</si>
  <si>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TAPUMES Locação de tapume metálico, altura de 2,20m, 2 portões com largura de 4,0m, 1 portão com largura de 5,0m e 1 porta com largura de 2,00m, instaladas em local indicado em planta. Período: 02/10/20 a 05/10/20 – 1º turno (04 dias)
23/10/20 a 26/10/20 – 2º turno (04 dias) (Se houver) Local para instalação: área externa da Sede do TRE-BA.</t>
  </si>
  <si>
    <t xml:space="preserve">ITEM 3</t>
  </si>
  <si>
    <t xml:space="preserve">SINALIZAÇÃO Sinalização em adesivo vinílico com fundo branco e letras pretas, tamanho 85 x 28 cm. Quantidade: 8 unidades – 1º turno 8 unidades – 2º turno (Se houver) Dizeres a serem definidos posteriormente. Local para instalação: fixação na entrada das salas e seções eleitorais.</t>
  </si>
  <si>
    <t xml:space="preserve">unidade</t>
  </si>
  <si>
    <t xml:space="preserve">V3 BRASIL EVENTOS CORPORATIVOS E TURISMO EIRELI</t>
  </si>
  <si>
    <t xml:space="preserve">ITEM 4</t>
  </si>
  <si>
    <t xml:space="preserve">SINALIZAÇÃO Faixa com as seguintes características:
 Confeccionadas em laminado, tipo polietileno, na cor branca;
 Texto em única cor (preto);
 Dimensões: 3,00m de comprimento e 0,70m de largura;
 Fixada em estrutura metálica “box truss”, existente no local.
Quantidade: 02 unidades – 1º turno
02 unidades – 2º turno (Se houver)
Dizeres a serem definidos posteriormente.
Local de instalação: sinalização na área externa da Sede.</t>
  </si>
  <si>
    <t xml:space="preserve">ITEM 5</t>
  </si>
  <si>
    <t xml:space="preserve">SINALIZAÇÃO Sinalização em adesivo acrílico aquoso permanente. Especificação
do Liner (papel protetor):
 Papel couché siliconizado com gramatura de 150g;
 8m de comprimento e 2,20m de altura;
 Aplicação em estrutura de TS;
 Dizeres e imagens a serem definidos posteriormente. Quantidade: 01 unidade – 1º turno
01 unidade – 2º turno, caso ocorra e seja solicitado pela
Fiscalização
Local de instalação: Área para entrevistas (ver planta).</t>
  </si>
  <si>
    <t xml:space="preserve">ITEM 6</t>
  </si>
  <si>
    <t xml:space="preserve">ESTRUTURA BOX TRUSS Locação de estrutura metálica “box truss” para fixação de faixa com
dimensão de 3,00m de comprimento e 0,70m de largura,
confeccionada em laminado, tipo polietileno. A faixa deve ficar com
seu limite inferior a 0,50m do solo.
Período: 02/10/20 a 05/10/20 – 1º turno (04 dias)
23/10/20 a 26/10/20 – 2º turno (04 dias) (Se houver)
Local de instalação: área externa da Sede do TRE-BA.</t>
  </si>
  <si>
    <t xml:space="preserve">ITEM 7</t>
  </si>
  <si>
    <t xml:space="preserve">BEBEDOUROS Locação de bebedouros para suportar garrafão de água de 20 litros,
tensão 110V, devendo possuir 02 torneiras de pressão: saída de água
natural e água gelada, e suporte para copo descartável
preferencialmente acoplado ao bebedouro
Período: 02/10/20 a 05/10/20 – 1º turno (04 dias)
23/10/20 a 26/10/20 – 2º turno (04 dias) (Se houver)
Local de instalação: Sede do TRE.</t>
  </si>
  <si>
    <t xml:space="preserve">ITEM 8</t>
  </si>
  <si>
    <t xml:space="preserve">PEDESTAL COM PLACA PARA IDENTIFICAÇÃO Locação de pedestal com placa para identificação/sinalização de
áreas, em material plástico de alta resistência, para fixação de
sinalização com dimensão A4.
Período: 02/10/20 a 05/10/20 – 1º turno (04 dias)
23/10/20 a 26/10/20 – 2º turno (04 dias) (Se houver)
Local de instalação Sede do TRE.
</t>
  </si>
  <si>
    <t xml:space="preserve">ITEM 9</t>
  </si>
  <si>
    <t xml:space="preserve">SANITÁRIOS QUÍMICOS Locação de sanitários químicos portáteis, de uso individual, contendo: vaso sanitário (com tampa móvel no fundo, que evite a visualização de dejetos) e cuba; iluminação e ventilação interna;
constituídos de material de alta densidade, que proporcionem grande resistência a choques e temperatura externa. Inclui também os serviços contínuos de: manutenção (abastecimento de produtos químicos, fornecimento de material de limpeza), higienização (recolhimento, transporte e destinação dos dejetos acumulados, através de caminhão de sucção) e lavagem dos sanitários. Período: 02/10/20 a 05/10/20 – 1º turno (04 dias)
23/10/20 a 26/10/20 – 2º turno (04 dias) (Se houver)
Local de instalação: área externa da Sede do TRE-BA.</t>
  </si>
  <si>
    <t xml:space="preserve">RT AMBIENTAL TRANSPORTES DE AGUA E SUCCAO DE RESIDUOS E</t>
  </si>
  <si>
    <t xml:space="preserve">A MODERNA SANY SANITARIO ECOLOGICO LTDA</t>
  </si>
  <si>
    <t xml:space="preserve">3D PRODUCOES LTDA</t>
  </si>
  <si>
    <t xml:space="preserve">TROPICAL AMBIENTAL RESIDUOS EIRELI</t>
  </si>
  <si>
    <t xml:space="preserve">ITEM 10</t>
  </si>
  <si>
    <t xml:space="preserve">MOBILIÁRIO Locação de mesa, formato retangular, dimensões 800mm x 600mm, sem gaveteiro acoplado, estrutura autoportante metálica em aço, na cor argila, branca, preta, cinza ou prata, com pés niveladores, tampo com 18mm no mínimo e 25mm no máximo de espessura, constituído em MDP ou MDF, revestido com laminado melamínico na cor marfim, argila, branca cinza ou natural e faces laterais com acabamento com fita de borda. Local de instalação: Anexo II - Totalização: 07
- Acompanhamento da Totalização e Transmissão: 36
Período: 17/08/20 a 05/10/20 – 1º turno (50 dias)
15/10/20 a 26/10/20 – 2º turno (12 dias) (Se houver)</t>
  </si>
  <si>
    <t xml:space="preserve">ITEM 11</t>
  </si>
  <si>
    <t xml:space="preserve">MOBILIÁRIO Locação de cadeira giratória, sem braços, borda frontal arredondada, ajuste de altura, assento com interior em compensado forrado com espuma e revestido com tecido crepe ou similar a couro, na cor preta
ou azul, encosto com interior em polipropileno forrado com espuma e revestido com tecido crepe ou similar a couro, na cor preta ou azul, base com estrutura em aço ou nylon com 5 (cinco) patas. Local de instalação: Sede - Totalização: 07
- Acompanhamento da Totalização e Transmissão: 36 - Ouvidoria - Disque Título: 15 Período: 17/08/20 a 05/10/20 – 1º turno (50 dias) 15/10/20 a 26/10/20 – 2º turno (12 dias) (Se houver)</t>
  </si>
  <si>
    <t xml:space="preserve">ITEM 12</t>
  </si>
  <si>
    <t xml:space="preserve">MESAS Locação de mesa quadrada (dimensão de 0,70m x 0,70m), em
plástico (PVC), na cor branca, todos materiais novos e com
identificação da empresa contratada.
Período: 02/10/20 a 05/10/20 – 1º turno (04 dias)
23/10/20 a 26/10/20 – 2º turno (04 dias) (Se houver)
Local para instalação: Cartórios Eleitorais e ATRAN</t>
  </si>
  <si>
    <t xml:space="preserve">R. B. COMUNICACOES E EVENTOS LTDA</t>
  </si>
  <si>
    <t xml:space="preserve">GAP SERVICOS DE EVENTOS EIRELI</t>
  </si>
  <si>
    <t xml:space="preserve">H &amp; L PROMOCOES E EVENTOS EMPRESARIAIS EIRELI</t>
  </si>
  <si>
    <t xml:space="preserve">VITORIA SERVICOS GERAIS E EMPREENDIMENTOS LTDA</t>
  </si>
  <si>
    <t xml:space="preserve">ITEM 13</t>
  </si>
  <si>
    <t xml:space="preserve">CADEIRAS PVC Locação de cadeiras fixas e sem braço, em plástico (PVC), na cor branca, todos materiais novos e com identificação da empresa
contratada. Período: 02/10/20 a 05/10/20 – 1º turno (04 dias)
23/10/20 a 26/10/20 – 2º turno (04 dias) (Se houver)
Local para instalação: Cartórios Eleitorais e ATRAN</t>
  </si>
  <si>
    <t xml:space="preserve">ITEM 14</t>
  </si>
  <si>
    <t xml:space="preserve">INFRAESTRUTURA MOBILIÁRIA Locação de aparelho de ar-condicionado tipo split portátil de 12.000 BTUs, 220V, com tubo de saída de descarga de 3m, para ser
instalado em sala com “octanorm”.
Obs: Os aparelhos devem ter mangueira para drenagem e recipiente para recepção de água. Período: 02/10/20 (13 horas) a 05/10/20 – 1º turno
23/10/20 (13 horas) a 26/10/20 – 2º turno (Se houver)
Local de instalação: Sede e Anexo II do Tribunal</t>
  </si>
  <si>
    <t xml:space="preserve">ITEM 15</t>
  </si>
  <si>
    <t xml:space="preserve">INFRAESTRUTURA MOBILIÁRIA Forro para salas com estrutura em "octanorm" com fechamento em
TS, com iluminação. Período: 02/10/20 (13 horas) a 05/10/20 – 1º turno
23/10/20 (13 horas) a 26/10/20 – 2º turno (Se houver)
Local de instalação: Sede e Anexo II do Tribunal</t>
  </si>
  <si>
    <t xml:space="preserve">metro²</t>
  </si>
  <si>
    <t xml:space="preserve">ITEM 16</t>
  </si>
  <si>
    <t xml:space="preserve">INFRAESTRUTURA MOBILIÁRIA Luminárias com duas lâmpadas LED T8, 18W, mínimo de 1600
lúmens cada, bivolt, luz branca (6000 ou 6500K), específicas para
forro de estrutura em “octanorm”. Período: 02/10/20 (13 horas) a 05/10/20 – 1º turno
23/10/20 (13 horas) a 26/10/20 – 2º turno (Se houver)
Local de instalação: Sede e Anexo II do Tribunal</t>
  </si>
  <si>
    <t xml:space="preserve">ITEM 17</t>
  </si>
  <si>
    <t xml:space="preserve">INFRAESTRUTURA MOBILIÁRIA Luminárias com uma lâmpada LED, tipo E27, bivolt, luz branca
(6000 ou 6500K), mínimo de 1300 lúmens para encaixe de estrutura
em “octanorm” sem forro. Período: 02/10/20 (13 horas) a 05/10/20 – 1º turno
23/10/20 (13 horas) a 26/10/20 – 2º turno (Se houver)
Local de instalação: Sede e Anexo II do Tribunal
</t>
  </si>
  <si>
    <t xml:space="preserve">ITEM 18</t>
  </si>
  <si>
    <t xml:space="preserve">INFRAESTRUTURA MOBILIÁRIA Estrutura em “octanorm” fechamento em TS, h=2,20 (ver planta de
detalhamento). Período: 02/10/20 (13 horas) a 05/10/20 – 1º turno
23/10/20 (13 horas) a 26/10/20 – 2º turno (Se houver) Obs.: com 8 portas com visor conforme detalhamento</t>
  </si>
  <si>
    <t xml:space="preserve">ITEM 19</t>
  </si>
  <si>
    <t xml:space="preserve">INFRAESTRUTURA MOBILIÁRIA Estrutura em “octanorm” fechamento inferior em TS, e vidro a partir
de 1 m de altura, h=2,20 (ver planta de detalhamento). Período: 02/10/20 (13 horas) a 05/10/20 – 1º turno
23/10/20 (13 horas) a 26/10/20 – 2º turno (Se houver)</t>
  </si>
  <si>
    <t xml:space="preserve">ITEM 20</t>
  </si>
  <si>
    <t xml:space="preserve">INFRAESTRUTURA MOBILIÁRIA Locação de organizadores de ambiente tipo “unifila”, altura mínima
1 metro. Período: 02/10/20 (13 horas) a 05/10/20 – 1º turno
23/10/20 (13 horas) a 26/10/20 – 2º turno (Se houver)
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</si>
  <si>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</si>
  <si>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</si>
  <si>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</si>
  <si>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</si>
  <si>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</si>
  <si>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</si>
  <si>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</si>
  <si>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 – MOBILIÁRIO</t>
  </si>
  <si>
    <t xml:space="preserve">TOTAL DO LOTE 01</t>
  </si>
  <si>
    <t xml:space="preserve">LOTE 2 - MESAS E CADEIRAS PVC</t>
  </si>
  <si>
    <t xml:space="preserve">TOTAL DO LOTE 02</t>
  </si>
  <si>
    <t xml:space="preserve">LOTE 3 – INFRAESTRUTURA MOBILIÁRIA</t>
  </si>
  <si>
    <t xml:space="preserve">TOTAL DO LOTE 03</t>
  </si>
  <si>
    <t xml:space="preserve">VALOR TOTAL ESTIMADO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</si>
</sst>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6"/>
      <name val="Calibri"/>
      <family val="2"/>
      <charset val="1"/>
    </font>
    <font>
      <b val="true"/>
      <sz val="14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48A54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948A54"/>
        <bgColor rgb="FF80808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11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11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0" fillId="11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11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9" fillId="11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48A5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189</v>
      </c>
      <c r="E3" s="11" t="n">
        <f aca="false">IF(C20&lt;=25%,D20,MIN(E20:F20))</f>
        <v>5.27</v>
      </c>
      <c r="F3" s="11" t="n">
        <f aca="false">MIN(H3:H17)</f>
        <v>5.21</v>
      </c>
      <c r="G3" s="12" t="s">
        <v>12</v>
      </c>
      <c r="H3" s="13" t="n">
        <v>5.21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5.21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5.21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5.36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5.36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0.0821583836257751</v>
      </c>
      <c r="B20" s="25" t="n">
        <f aca="false">COUNT(H3:H17)</f>
        <v>5</v>
      </c>
      <c r="C20" s="26" t="n">
        <f aca="false">IF(B20&lt;2,"N/A",(A20/D20))</f>
        <v>0.0155898261149478</v>
      </c>
      <c r="D20" s="27" t="n">
        <f aca="false">ROUND(AVERAGE(H3:H17),2)</f>
        <v>5.27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5.21</v>
      </c>
      <c r="G20" s="29" t="str">
        <f aca="false">INDEX(G3:G17,MATCH(H20,H3:H17,0))</f>
        <v>DETALHE LOCACAO DE TOLDOS LTDA</v>
      </c>
      <c r="H20" s="30" t="n">
        <f aca="false">MIN(H3:H17)</f>
        <v>5.21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996.03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56</v>
      </c>
      <c r="C3" s="9" t="s">
        <v>37</v>
      </c>
      <c r="D3" s="10" t="n">
        <v>43</v>
      </c>
      <c r="E3" s="11" t="n">
        <f aca="false">IF(C20&lt;=25%,D20,MIN(E20:F20))</f>
        <v>103.99</v>
      </c>
      <c r="F3" s="11" t="n">
        <f aca="false">MIN(H3:H17)</f>
        <v>103.99</v>
      </c>
      <c r="G3" s="12" t="s">
        <v>13</v>
      </c>
      <c r="H3" s="13" t="n">
        <v>103.99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103.99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103.99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103.99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</v>
      </c>
      <c r="B20" s="25" t="n">
        <f aca="false">COUNT(H3:H17)</f>
        <v>4</v>
      </c>
      <c r="C20" s="26" t="n">
        <f aca="false">IF(B20&lt;2,"N/A",(A20/D20))</f>
        <v>0</v>
      </c>
      <c r="D20" s="27" t="n">
        <f aca="false">ROUND(AVERAGE(H3:H17),2)</f>
        <v>103.99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103.99</v>
      </c>
      <c r="G20" s="29" t="str">
        <f aca="false">INDEX(G3:G17,MATCH(H20,H3:H17,0))</f>
        <v>AUDIOVIX EVENTOS LTDA</v>
      </c>
      <c r="H20" s="30" t="n">
        <f aca="false">MIN(H3:H17)</f>
        <v>103.99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103.99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4471.57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58</v>
      </c>
      <c r="C3" s="9" t="s">
        <v>37</v>
      </c>
      <c r="D3" s="10" t="n">
        <v>58</v>
      </c>
      <c r="E3" s="11" t="n">
        <f aca="false">IF(C20&lt;=25%,D20,MIN(E20:F20))</f>
        <v>83.9</v>
      </c>
      <c r="F3" s="11" t="n">
        <f aca="false">MIN(H3:H17)</f>
        <v>83.9</v>
      </c>
      <c r="G3" s="12" t="s">
        <v>13</v>
      </c>
      <c r="H3" s="13" t="n">
        <v>83.9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83.9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83.9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83.91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0.00499999999999545</v>
      </c>
      <c r="B20" s="25" t="n">
        <f aca="false">COUNT(H3:H17)</f>
        <v>4</v>
      </c>
      <c r="C20" s="26" t="n">
        <f aca="false">IF(B20&lt;2,"N/A",(A20/D20))</f>
        <v>5.95947556614476E-005</v>
      </c>
      <c r="D20" s="27" t="n">
        <f aca="false">ROUND(AVERAGE(H3:H17),2)</f>
        <v>83.9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83.9</v>
      </c>
      <c r="G20" s="29" t="str">
        <f aca="false">INDEX(G3:G17,MATCH(H20,H3:H17,0))</f>
        <v>AUDIOVIX EVENTOS LTDA</v>
      </c>
      <c r="H20" s="30" t="n">
        <f aca="false">MIN(H3:H17)</f>
        <v>83.9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83.9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4866.2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60</v>
      </c>
      <c r="C3" s="9" t="s">
        <v>37</v>
      </c>
      <c r="D3" s="10" t="n">
        <v>81</v>
      </c>
      <c r="E3" s="11" t="n">
        <f aca="false">IF(C20&lt;=25%,D20,MIN(E20:F20))</f>
        <v>3.24</v>
      </c>
      <c r="F3" s="11" t="n">
        <f aca="false">MIN(H3:H17)</f>
        <v>2.56</v>
      </c>
      <c r="G3" s="12" t="s">
        <v>61</v>
      </c>
      <c r="H3" s="13" t="n">
        <v>2.56</v>
      </c>
      <c r="I3" s="14" t="n">
        <f aca="false">IF(H3="","",(IF($C$20&lt;25%,"N/A",IF(H3&lt;=($D$20+$A$20),H3,"Descartado"))))</f>
        <v>2.56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62</v>
      </c>
      <c r="H4" s="13" t="n">
        <v>3.07</v>
      </c>
      <c r="I4" s="14" t="n">
        <f aca="false">IF(H4="","",(IF($C$20&lt;25%,"N/A",IF(H4&lt;=($D$20+$A$20),H4,"Descartado"))))</f>
        <v>3.07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63</v>
      </c>
      <c r="H5" s="13" t="n">
        <v>9.2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64</v>
      </c>
      <c r="H6" s="13" t="n">
        <v>4.09</v>
      </c>
      <c r="I6" s="14" t="n">
        <f aca="false">IF(H6="","",(IF($C$20&lt;25%,"N/A",IF(H6&lt;=($D$20+$A$20),H6,"Descartado"))))</f>
        <v>4.09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3.04712979703852</v>
      </c>
      <c r="B20" s="25" t="n">
        <f aca="false">COUNT(H3:H17)</f>
        <v>4</v>
      </c>
      <c r="C20" s="26" t="n">
        <f aca="false">IF(B20&lt;2,"N/A",(A20/D20))</f>
        <v>0.644213487745987</v>
      </c>
      <c r="D20" s="27" t="n">
        <f aca="false">ROUND(AVERAGE(H3:H17),2)</f>
        <v>4.73</v>
      </c>
      <c r="E20" s="28" t="n">
        <f aca="false">IFERROR(ROUND(IF(B20&lt;2,"N/A",(IF(C20&lt;=25%,"N/A",AVERAGE(I3:I17)))),2),"N/A")</f>
        <v>3.24</v>
      </c>
      <c r="F20" s="28" t="n">
        <f aca="false">ROUND(MEDIAN(H3:H17),2)</f>
        <v>3.58</v>
      </c>
      <c r="G20" s="29" t="str">
        <f aca="false">INDEX(G3:G17,MATCH(H20,H3:H17,0))</f>
        <v>R. B. COMUNICACOES E EVENTOS LTDA</v>
      </c>
      <c r="H20" s="30" t="n">
        <f aca="false">MIN(H3:H17)</f>
        <v>2.56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3.24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262.44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66</v>
      </c>
      <c r="C3" s="9" t="s">
        <v>37</v>
      </c>
      <c r="D3" s="10" t="n">
        <v>351</v>
      </c>
      <c r="E3" s="11" t="n">
        <f aca="false">IF(C20&lt;=25%,D20,MIN(E20:F20))</f>
        <v>1.89</v>
      </c>
      <c r="F3" s="11" t="n">
        <f aca="false">MIN(H3:H17)</f>
        <v>1.02</v>
      </c>
      <c r="G3" s="12" t="s">
        <v>61</v>
      </c>
      <c r="H3" s="13" t="n">
        <v>2.05</v>
      </c>
      <c r="I3" s="14" t="n">
        <f aca="false">IF(H3="","",(IF($C$20&lt;25%,"N/A",IF(H3&lt;=($D$20+$A$20),H3,"Descartado"))))</f>
        <v>2.05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62</v>
      </c>
      <c r="H4" s="13" t="n">
        <v>1.02</v>
      </c>
      <c r="I4" s="14" t="n">
        <f aca="false">IF(H4="","",(IF($C$20&lt;25%,"N/A",IF(H4&lt;=($D$20+$A$20),H4,"Descartado"))))</f>
        <v>1.02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63</v>
      </c>
      <c r="H5" s="13" t="n">
        <v>2.44</v>
      </c>
      <c r="I5" s="14" t="n">
        <f aca="false">IF(H5="","",(IF($C$20&lt;25%,"N/A",IF(H5&lt;=($D$20+$A$20),H5,"Descartado"))))</f>
        <v>2.44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64</v>
      </c>
      <c r="H6" s="13" t="n">
        <v>2.05</v>
      </c>
      <c r="I6" s="14" t="n">
        <f aca="false">IF(H6="","",(IF($C$20&lt;25%,"N/A",IF(H6&lt;=($D$20+$A$20),H6,"Descartado"))))</f>
        <v>2.05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0.608440629807051</v>
      </c>
      <c r="B20" s="25" t="n">
        <f aca="false">COUNT(H3:H17)</f>
        <v>4</v>
      </c>
      <c r="C20" s="26" t="n">
        <f aca="false">IF(B20&lt;2,"N/A",(A20/D20))</f>
        <v>0.32192625915717</v>
      </c>
      <c r="D20" s="27" t="n">
        <f aca="false">ROUND(AVERAGE(H3:H17),2)</f>
        <v>1.89</v>
      </c>
      <c r="E20" s="28" t="n">
        <f aca="false">IFERROR(ROUND(IF(B20&lt;2,"N/A",(IF(C20&lt;=25%,"N/A",AVERAGE(I3:I17)))),2),"N/A")</f>
        <v>1.89</v>
      </c>
      <c r="F20" s="28" t="n">
        <f aca="false">ROUND(MEDIAN(H3:H17),2)</f>
        <v>2.05</v>
      </c>
      <c r="G20" s="29" t="str">
        <f aca="false">INDEX(G3:G17,MATCH(H20,H3:H17,0))</f>
        <v>GAP SERVICOS DE EVENTOS EIRELI</v>
      </c>
      <c r="H20" s="30" t="n">
        <f aca="false">MIN(H3:H17)</f>
        <v>1.02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1.89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663.39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68</v>
      </c>
      <c r="C3" s="9" t="s">
        <v>37</v>
      </c>
      <c r="D3" s="10" t="n">
        <v>10</v>
      </c>
      <c r="E3" s="11" t="n">
        <f aca="false">IF(C20&lt;=25%,D20,MIN(E20:F20))</f>
        <v>226.94</v>
      </c>
      <c r="F3" s="11" t="n">
        <f aca="false">MIN(H3:H17)</f>
        <v>226.83</v>
      </c>
      <c r="G3" s="12" t="s">
        <v>13</v>
      </c>
      <c r="H3" s="13" t="n">
        <v>227.23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226.83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226.85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226.85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0.193563081879434</v>
      </c>
      <c r="B20" s="25" t="n">
        <f aca="false">COUNT(H3:H17)</f>
        <v>4</v>
      </c>
      <c r="C20" s="26" t="n">
        <f aca="false">IF(B20&lt;2,"N/A",(A20/D20))</f>
        <v>0.000852926244291152</v>
      </c>
      <c r="D20" s="27" t="n">
        <f aca="false">ROUND(AVERAGE(H3:H17),2)</f>
        <v>226.94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226.85</v>
      </c>
      <c r="G20" s="29" t="str">
        <f aca="false">INDEX(G3:G17,MATCH(H20,H3:H17,0))</f>
        <v>LED E CIA LOCACAO DE EQUIPAMENTOS LTDA</v>
      </c>
      <c r="H20" s="30" t="n">
        <f aca="false">MIN(H3:H17)</f>
        <v>226.83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226.94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2269.4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70</v>
      </c>
      <c r="C3" s="9" t="s">
        <v>71</v>
      </c>
      <c r="D3" s="10" t="n">
        <v>49</v>
      </c>
      <c r="E3" s="11" t="n">
        <f aca="false">IF(C20&lt;=25%,D20,MIN(E20:F20))</f>
        <v>33.49</v>
      </c>
      <c r="F3" s="11" t="n">
        <f aca="false">MIN(H3:H17)</f>
        <v>33.38</v>
      </c>
      <c r="G3" s="12" t="s">
        <v>13</v>
      </c>
      <c r="H3" s="13" t="n">
        <v>33.82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33.38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33.38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33.38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0.219999999999999</v>
      </c>
      <c r="B20" s="25" t="n">
        <f aca="false">COUNT(H3:H17)</f>
        <v>4</v>
      </c>
      <c r="C20" s="26" t="n">
        <f aca="false">IF(B20&lt;2,"N/A",(A20/D20))</f>
        <v>0.00656912511197369</v>
      </c>
      <c r="D20" s="27" t="n">
        <f aca="false">ROUND(AVERAGE(H3:H17),2)</f>
        <v>33.49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33.38</v>
      </c>
      <c r="G20" s="29" t="str">
        <f aca="false">INDEX(G3:G17,MATCH(H20,H3:H17,0))</f>
        <v>LED E CIA LOCACAO DE EQUIPAMENTOS LTDA</v>
      </c>
      <c r="H20" s="30" t="n">
        <f aca="false">MIN(H3:H17)</f>
        <v>33.38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33.49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1641.01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73</v>
      </c>
      <c r="C3" s="9" t="s">
        <v>37</v>
      </c>
      <c r="D3" s="10" t="n">
        <v>10</v>
      </c>
      <c r="E3" s="11" t="n">
        <f aca="false">IF(C20&lt;=25%,D20,MIN(E20:F20))</f>
        <v>76.03</v>
      </c>
      <c r="F3" s="11" t="n">
        <f aca="false">MIN(H3:H17)</f>
        <v>68.59</v>
      </c>
      <c r="G3" s="12" t="s">
        <v>38</v>
      </c>
      <c r="H3" s="13" t="n">
        <v>105.69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68.7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68.59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68.59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68.59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16.5793944400874</v>
      </c>
      <c r="B20" s="25" t="n">
        <f aca="false">COUNT(H3:H17)</f>
        <v>5</v>
      </c>
      <c r="C20" s="26" t="n">
        <f aca="false">IF(B20&lt;2,"N/A",(A20/D20))</f>
        <v>0.218063849008121</v>
      </c>
      <c r="D20" s="27" t="n">
        <f aca="false">ROUND(AVERAGE(H3:H17),2)</f>
        <v>76.03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68.59</v>
      </c>
      <c r="G20" s="29" t="str">
        <f aca="false">INDEX(G3:G17,MATCH(H20,H3:H17,0))</f>
        <v>LED E CIA LOCACAO DE EQUIPAMENTOS LTDA</v>
      </c>
      <c r="H20" s="30" t="n">
        <f aca="false">MIN(H3:H17)</f>
        <v>68.59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76.03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760.3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75</v>
      </c>
      <c r="C3" s="9" t="s">
        <v>37</v>
      </c>
      <c r="D3" s="10" t="n">
        <v>33</v>
      </c>
      <c r="E3" s="11" t="n">
        <f aca="false">IF(C20&lt;=25%,D20,MIN(E20:F20))</f>
        <v>76.03</v>
      </c>
      <c r="F3" s="11" t="n">
        <f aca="false">MIN(H3:H17)</f>
        <v>68.59</v>
      </c>
      <c r="G3" s="12" t="s">
        <v>38</v>
      </c>
      <c r="H3" s="13" t="n">
        <v>105.69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68.7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68.59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68.59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68.59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16.5793944400874</v>
      </c>
      <c r="B20" s="25" t="n">
        <f aca="false">COUNT(H3:H17)</f>
        <v>5</v>
      </c>
      <c r="C20" s="26" t="n">
        <f aca="false">IF(B20&lt;2,"N/A",(A20/D20))</f>
        <v>0.218063849008121</v>
      </c>
      <c r="D20" s="27" t="n">
        <f aca="false">ROUND(AVERAGE(H3:H17),2)</f>
        <v>76.03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68.59</v>
      </c>
      <c r="G20" s="29" t="str">
        <f aca="false">INDEX(G3:G17,MATCH(H20,H3:H17,0))</f>
        <v>LED E CIA LOCACAO DE EQUIPAMENTOS LTDA</v>
      </c>
      <c r="H20" s="30" t="n">
        <f aca="false">MIN(H3:H17)</f>
        <v>68.59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76.03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2508.99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77</v>
      </c>
      <c r="C3" s="9" t="s">
        <v>11</v>
      </c>
      <c r="D3" s="10" t="n">
        <v>110</v>
      </c>
      <c r="E3" s="11" t="n">
        <f aca="false">IF(C20&lt;=25%,D20,MIN(E20:F20))</f>
        <v>77.55</v>
      </c>
      <c r="F3" s="11" t="n">
        <f aca="false">MIN(H3:H17)</f>
        <v>77.33</v>
      </c>
      <c r="G3" s="12" t="s">
        <v>13</v>
      </c>
      <c r="H3" s="13" t="n">
        <v>78.21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77.33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77.33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77.33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0.439999999999998</v>
      </c>
      <c r="B20" s="25" t="n">
        <f aca="false">COUNT(H3:H17)</f>
        <v>4</v>
      </c>
      <c r="C20" s="26" t="n">
        <f aca="false">IF(B20&lt;2,"N/A",(A20/D20))</f>
        <v>0.0056737588652482</v>
      </c>
      <c r="D20" s="27" t="n">
        <f aca="false">ROUND(AVERAGE(H3:H17),2)</f>
        <v>77.55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77.33</v>
      </c>
      <c r="G20" s="29" t="str">
        <f aca="false">INDEX(G3:G17,MATCH(H20,H3:H17,0))</f>
        <v>LED E CIA LOCACAO DE EQUIPAMENTOS LTDA</v>
      </c>
      <c r="H20" s="30" t="n">
        <f aca="false">MIN(H3:H17)</f>
        <v>77.33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77.55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8530.5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79</v>
      </c>
      <c r="C3" s="9" t="s">
        <v>11</v>
      </c>
      <c r="D3" s="10" t="n">
        <v>23</v>
      </c>
      <c r="E3" s="11" t="n">
        <f aca="false">IF(C20&lt;=25%,D20,MIN(E20:F20))</f>
        <v>105.66</v>
      </c>
      <c r="F3" s="11" t="n">
        <f aca="false">MIN(H3:H17)</f>
        <v>105.65</v>
      </c>
      <c r="G3" s="12" t="s">
        <v>13</v>
      </c>
      <c r="H3" s="13" t="n">
        <v>105.69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105.65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105.65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105.65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0.019999999999996</v>
      </c>
      <c r="B20" s="25" t="n">
        <f aca="false">COUNT(H3:H17)</f>
        <v>4</v>
      </c>
      <c r="C20" s="26" t="n">
        <f aca="false">IF(B20&lt;2,"N/A",(A20/D20))</f>
        <v>0.000189286390308499</v>
      </c>
      <c r="D20" s="27" t="n">
        <f aca="false">ROUND(AVERAGE(H3:H17),2)</f>
        <v>105.66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105.65</v>
      </c>
      <c r="G20" s="29" t="str">
        <f aca="false">INDEX(G3:G17,MATCH(H20,H3:H17,0))</f>
        <v>LED E CIA LOCACAO DE EQUIPAMENTOS LTDA</v>
      </c>
      <c r="H20" s="30" t="n">
        <f aca="false">MIN(H3:H17)</f>
        <v>105.65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105.66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2430.18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</v>
      </c>
      <c r="C3" s="9" t="s">
        <v>11</v>
      </c>
      <c r="D3" s="10" t="n">
        <v>265</v>
      </c>
      <c r="E3" s="11" t="n">
        <f aca="false">IF(C20&lt;=25%,D20,MIN(E20:F20))</f>
        <v>18.97</v>
      </c>
      <c r="F3" s="11" t="n">
        <f aca="false">MIN(H3:H17)</f>
        <v>4.97</v>
      </c>
      <c r="G3" s="12" t="s">
        <v>12</v>
      </c>
      <c r="H3" s="13" t="n">
        <v>4.97</v>
      </c>
      <c r="I3" s="14" t="n">
        <f aca="false">IF(H3="","",(IF($C$20&lt;25%,"N/A",IF(H3&lt;=($D$20+$A$20),H3,"Descartado"))))</f>
        <v>4.97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4.97</v>
      </c>
      <c r="I4" s="14" t="n">
        <f aca="false">IF(H4="","",(IF($C$20&lt;25%,"N/A",IF(H4&lt;=($D$20+$A$20),H4,"Descartado"))))</f>
        <v>4.97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27.95</v>
      </c>
      <c r="I5" s="14" t="n">
        <f aca="false">IF(H5="","",(IF($C$20&lt;25%,"N/A",IF(H5&lt;=($D$20+$A$20),H5,"Descartado"))))</f>
        <v>27.95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28.47</v>
      </c>
      <c r="I6" s="14" t="n">
        <f aca="false">IF(H6="","",(IF($C$20&lt;25%,"N/A",IF(H6&lt;=($D$20+$A$20),H6,"Descartado"))))</f>
        <v>28.47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28.47</v>
      </c>
      <c r="I7" s="14" t="n">
        <f aca="false">IF(H7="","",(IF($C$20&lt;25%,"N/A",IF(H7&lt;=($D$20+$A$20),H7,"Descartado"))))</f>
        <v>28.47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12.778305051923</v>
      </c>
      <c r="B20" s="25" t="n">
        <f aca="false">COUNT(H3:H17)</f>
        <v>5</v>
      </c>
      <c r="C20" s="26" t="n">
        <f aca="false">IF(B20&lt;2,"N/A",(A20/D20))</f>
        <v>0.673605959510963</v>
      </c>
      <c r="D20" s="27" t="n">
        <f aca="false">ROUND(AVERAGE(H3:H17),2)</f>
        <v>18.97</v>
      </c>
      <c r="E20" s="28" t="n">
        <f aca="false">IFERROR(ROUND(IF(B20&lt;2,"N/A",(IF(C20&lt;=25%,"N/A",AVERAGE(I3:I17)))),2),"N/A")</f>
        <v>18.97</v>
      </c>
      <c r="F20" s="28" t="n">
        <f aca="false">ROUND(MEDIAN(H3:H17),2)</f>
        <v>27.95</v>
      </c>
      <c r="G20" s="29" t="str">
        <f aca="false">INDEX(G3:G17,MATCH(H20,H3:H17,0))</f>
        <v>DETALHE LOCACAO DE TOLDOS LTDA</v>
      </c>
      <c r="H20" s="30" t="n">
        <f aca="false">MIN(H3:H17)</f>
        <v>4.97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5027.05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81</v>
      </c>
      <c r="C3" s="9" t="s">
        <v>11</v>
      </c>
      <c r="D3" s="10" t="n">
        <v>60</v>
      </c>
      <c r="E3" s="11" t="n">
        <f aca="false">IF(C20&lt;=25%,D20,MIN(E20:F20))</f>
        <v>22.49</v>
      </c>
      <c r="F3" s="11" t="n">
        <f aca="false">MIN(H3:H17)</f>
        <v>22.24</v>
      </c>
      <c r="G3" s="12" t="s">
        <v>13</v>
      </c>
      <c r="H3" s="13" t="n">
        <v>23.25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22.24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22.24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22.24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0.505000000000001</v>
      </c>
      <c r="B20" s="25" t="n">
        <f aca="false">COUNT(H3:H17)</f>
        <v>4</v>
      </c>
      <c r="C20" s="26" t="n">
        <f aca="false">IF(B20&lt;2,"N/A",(A20/D20))</f>
        <v>0.0224544241885283</v>
      </c>
      <c r="D20" s="27" t="n">
        <f aca="false">ROUND(AVERAGE(H3:H17),2)</f>
        <v>22.49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22.24</v>
      </c>
      <c r="G20" s="29" t="str">
        <f aca="false">INDEX(G3:G17,MATCH(H20,H3:H17,0))</f>
        <v>LED E CIA LOCACAO DE EQUIPAMENTOS LTDA</v>
      </c>
      <c r="H20" s="30" t="n">
        <f aca="false">MIN(H3:H17)</f>
        <v>22.24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22.49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1349.4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29"/>
  <sheetViews>
    <sheetView showFormulas="false" showGridLines="true" showRowColHeaders="true" showZeros="true" rightToLeft="false" tabSelected="true" showOutlineSymbols="true" defaultGridColor="true" view="pageBreakPreview" topLeftCell="A25" colorId="64" zoomScale="100" zoomScaleNormal="100" zoomScalePageLayoutView="100" workbookViewId="0">
      <selection pane="topLeft" activeCell="B34" activeCellId="0" sqref="B34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4" min="3" style="42" width="13.29"/>
    <col collapsed="false" customWidth="true" hidden="false" outlineLevel="0" max="5" min="5" style="42" width="19.14"/>
    <col collapsed="false" customWidth="true" hidden="false" outlineLevel="0" max="6" min="6" style="42" width="19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customFormat="false" ht="15.75" hidden="false" customHeight="true" outlineLevel="0" collapsed="false">
      <c r="A1" s="44" t="s">
        <v>82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83</v>
      </c>
      <c r="B2" s="45" t="s">
        <v>84</v>
      </c>
      <c r="C2" s="45" t="s">
        <v>85</v>
      </c>
      <c r="D2" s="45" t="s">
        <v>86</v>
      </c>
      <c r="E2" s="45" t="s">
        <v>87</v>
      </c>
      <c r="F2" s="45" t="s">
        <v>88</v>
      </c>
    </row>
    <row r="3" customFormat="false" ht="63.75" hidden="false" customHeight="false" outlineLevel="0" collapsed="false">
      <c r="A3" s="46" t="n">
        <v>1</v>
      </c>
      <c r="B3" s="47" t="str">
        <f aca="false">Item1!B3</f>
        <v>CERCA METÁLICA Locação de cerca metálica tubular, com gradeamento vertical, apoio nas extremidades em V invertido, com altura de 1,10 m, comprimento de 2,00 m, instaladas em local indicado em planta Período: 02/10/20 a 05/10/20 – 1º turno (04 dias)
23/10/20 a 26/10/20 – 2º turno (04 dias) (Se houver) Local de instalação: área externa/estacionamento da Sede do TRE.</v>
      </c>
      <c r="C3" s="46" t="str">
        <f aca="false">Item1!C3</f>
        <v>metro</v>
      </c>
      <c r="D3" s="46" t="n">
        <f aca="false">Item1!D3</f>
        <v>189</v>
      </c>
      <c r="E3" s="47" t="n">
        <f aca="false">Item1!E3</f>
        <v>5.27</v>
      </c>
      <c r="F3" s="48" t="n">
        <f aca="false">(ROUND(E3,2)*D3)</f>
        <v>996.03</v>
      </c>
      <c r="G3" s="49" t="str">
        <f aca="false">IF(F3&gt;80000,"necessária a subdivisão deste item em cotas!","")</f>
        <v/>
      </c>
    </row>
    <row r="4" customFormat="false" ht="63.75" hidden="false" customHeight="false" outlineLevel="0" collapsed="false">
      <c r="A4" s="46" t="n">
        <v>2</v>
      </c>
      <c r="B4" s="47" t="str">
        <f aca="false">Item2!B3</f>
        <v>TAPUMES Locação de tapume metálico, altura de 2,20m, 2 portões com largura de 4,0m, 1 portão com largura de 5,0m e 1 porta com largura de 2,00m, instaladas em local indicado em planta. Período: 02/10/20 a 05/10/20 – 1º turno (04 dias)
23/10/20 a 26/10/20 – 2º turno (04 dias) (Se houver) Local para instalação: área externa da Sede do TRE-BA.</v>
      </c>
      <c r="C4" s="46" t="str">
        <f aca="false">Item2!C3</f>
        <v>metro</v>
      </c>
      <c r="D4" s="46" t="n">
        <f aca="false">Item2!D3</f>
        <v>265</v>
      </c>
      <c r="E4" s="46" t="n">
        <f aca="false">Item2!E3</f>
        <v>18.97</v>
      </c>
      <c r="F4" s="48" t="n">
        <f aca="false">(ROUND(E4,2)*D4)</f>
        <v>5027.05</v>
      </c>
    </row>
    <row r="5" customFormat="false" ht="38.25" hidden="false" customHeight="false" outlineLevel="0" collapsed="false">
      <c r="A5" s="46" t="n">
        <v>3</v>
      </c>
      <c r="B5" s="47" t="str">
        <f aca="false">Item3!B3</f>
        <v>SINALIZAÇÃO Sinalização em adesivo vinílico com fundo branco e letras pretas, tamanho 85 x 28 cm. Quantidade: 8 unidades – 1º turno 8 unidades – 2º turno (Se houver) Dizeres a serem definidos posteriormente. Local para instalação: fixação na entrada das salas e seções eleitorais.</v>
      </c>
      <c r="C5" s="46" t="str">
        <f aca="false">Item3!C3</f>
        <v>unidade</v>
      </c>
      <c r="D5" s="46" t="n">
        <f aca="false">Item3!D3</f>
        <v>16</v>
      </c>
      <c r="E5" s="47" t="n">
        <f aca="false">Item3!E3</f>
        <v>115.25</v>
      </c>
      <c r="F5" s="48" t="n">
        <f aca="false">(ROUND(E5,2)*D5)</f>
        <v>1844</v>
      </c>
    </row>
    <row r="6" customFormat="false" ht="114.75" hidden="false" customHeight="false" outlineLevel="0" collapsed="false">
      <c r="A6" s="46" t="n">
        <v>4</v>
      </c>
      <c r="B6" s="47" t="str">
        <f aca="false">Item4!B3</f>
        <v>SINALIZAÇÃO Faixa com as seguintes características:
 Confeccionadas em laminado, tipo polietileno, na cor branca;
 Texto em única cor (preto);
 Dimensões: 3,00m de comprimento e 0,70m de largura;
 Fixada em estrutura metálica “box truss”, existente no local.
Quantidade: 02 unidades – 1º turno
02 unidades – 2º turno (Se houver)
Dizeres a serem definidos posteriormente.
Local de instalação: sinalização na área externa da Sede.</v>
      </c>
      <c r="C6" s="46" t="str">
        <f aca="false">Item4!C3</f>
        <v>unidade</v>
      </c>
      <c r="D6" s="46" t="n">
        <f aca="false">Item4!D3</f>
        <v>4</v>
      </c>
      <c r="E6" s="47" t="n">
        <f aca="false">Item4!E3</f>
        <v>325.93</v>
      </c>
      <c r="F6" s="48" t="n">
        <f aca="false">(ROUND(E6,2)*D6)</f>
        <v>1303.72</v>
      </c>
    </row>
    <row r="7" customFormat="false" ht="114.75" hidden="false" customHeight="false" outlineLevel="0" collapsed="false">
      <c r="A7" s="46" t="n">
        <v>5</v>
      </c>
      <c r="B7" s="47" t="str">
        <f aca="false">Item5!B3</f>
        <v>SINALIZAÇÃO Sinalização em adesivo acrílico aquoso permanente. Especificação
do Liner (papel protetor):
 Papel couché siliconizado com gramatura de 150g;
 8m de comprimento e 2,20m de altura;
 Aplicação em estrutura de TS;
 Dizeres e imagens a serem definidos posteriormente. Quantidade: 01 unidade – 1º turno
01 unidade – 2º turno, caso ocorra e seja solicitado pela
Fiscalização
Local de instalação: Área para entrevistas (ver planta).</v>
      </c>
      <c r="C7" s="46" t="str">
        <f aca="false">Item5!C3</f>
        <v>unidade</v>
      </c>
      <c r="D7" s="46" t="n">
        <f aca="false">Item5!D3</f>
        <v>1</v>
      </c>
      <c r="E7" s="47" t="n">
        <f aca="false">Item5!E3</f>
        <v>1974.05</v>
      </c>
      <c r="F7" s="48" t="n">
        <f aca="false">(ROUND(E7,2)*D7)</f>
        <v>1974.05</v>
      </c>
    </row>
    <row r="8" customFormat="false" ht="89.25" hidden="false" customHeight="false" outlineLevel="0" collapsed="false">
      <c r="A8" s="46" t="n">
        <v>6</v>
      </c>
      <c r="B8" s="47" t="str">
        <f aca="false">Item6!B3</f>
        <v>ESTRUTURA BOX TRUSS Locação de estrutura metálica “box truss” para fixação de faixa com
dimensão de 3,00m de comprimento e 0,70m de largura,
confeccionada em laminado, tipo polietileno. A faixa deve ficar com
seu limite inferior a 0,50m do solo.
Período: 02/10/20 a 05/10/20 – 1º turno (04 dias)
23/10/20 a 26/10/20 – 2º turno (04 dias) (Se houver)
Local de instalação: área externa da Sede do TRE-BA.</v>
      </c>
      <c r="C8" s="46" t="str">
        <f aca="false">Item6!C3</f>
        <v>unidade</v>
      </c>
      <c r="D8" s="46" t="n">
        <f aca="false">Item6!D3</f>
        <v>1</v>
      </c>
      <c r="E8" s="47" t="n">
        <f aca="false">Item6!E3</f>
        <v>1346.24</v>
      </c>
      <c r="F8" s="48" t="n">
        <f aca="false">(ROUND(E8,2)*D8)</f>
        <v>1346.24</v>
      </c>
    </row>
    <row r="9" customFormat="false" ht="89.25" hidden="false" customHeight="false" outlineLevel="0" collapsed="false">
      <c r="A9" s="46" t="n">
        <v>7</v>
      </c>
      <c r="B9" s="47" t="str">
        <f aca="false">Item7!B3</f>
        <v>BEBEDOUROS Locação de bebedouros para suportar garrafão de água de 20 litros,
tensão 110V, devendo possuir 02 torneiras de pressão: saída de água
natural e água gelada, e suporte para copo descartável
preferencialmente acoplado ao bebedouro
Período: 02/10/20 a 05/10/20 – 1º turno (04 dias)
23/10/20 a 26/10/20 – 2º turno (04 dias) (Se houver)
Local de instalação: Sede do TRE.</v>
      </c>
      <c r="C9" s="46" t="str">
        <f aca="false">Item7!C3</f>
        <v>unidade</v>
      </c>
      <c r="D9" s="46" t="n">
        <f aca="false">Item7!D3</f>
        <v>5</v>
      </c>
      <c r="E9" s="47" t="n">
        <f aca="false">Item7!E3</f>
        <v>272.97</v>
      </c>
      <c r="F9" s="48" t="n">
        <f aca="false">(ROUND(E9,2)*D9)</f>
        <v>1364.85</v>
      </c>
    </row>
    <row r="10" customFormat="false" ht="102" hidden="false" customHeight="false" outlineLevel="0" collapsed="false">
      <c r="A10" s="46" t="n">
        <v>8</v>
      </c>
      <c r="B10" s="47" t="str">
        <f aca="false">Item8!B3</f>
        <v>PEDESTAL COM PLACA PARA IDENTIFICAÇÃO Locação de pedestal com placa para identificação/sinalização de
áreas, em material plástico de alta resistência, para fixação de
sinalização com dimensão A4.
Período: 02/10/20 a 05/10/20 – 1º turno (04 dias)
23/10/20 a 26/10/20 – 2º turno (04 dias) (Se houver)
Local de instalação Sede do TRE.
</v>
      </c>
      <c r="C10" s="46" t="str">
        <f aca="false">Item8!C3</f>
        <v>unidade</v>
      </c>
      <c r="D10" s="46" t="n">
        <f aca="false">Item8!D3</f>
        <v>6</v>
      </c>
      <c r="E10" s="47" t="n">
        <f aca="false">Item8!E3</f>
        <v>158.3</v>
      </c>
      <c r="F10" s="48" t="n">
        <f aca="false">(ROUND(E10,2)*D10)</f>
        <v>949.8</v>
      </c>
    </row>
    <row r="11" customFormat="false" ht="127.5" hidden="false" customHeight="false" outlineLevel="0" collapsed="false">
      <c r="A11" s="46" t="n">
        <v>9</v>
      </c>
      <c r="B11" s="47" t="str">
        <f aca="false">Item9!B3</f>
        <v>SANITÁRIOS QUÍMICOS Locação de sanitários químicos portáteis, de uso individual, contendo: vaso sanitário (com tampa móvel no fundo, que evite a visualização de dejetos) e cuba; iluminação e ventilação interna;
constituídos de material de alta densidade, que proporcionem grande resistência a choques e temperatura externa. Inclui também os serviços contínuos de: manutenção (abastecimento de produtos químicos, fornecimento de material de limpeza), higienização (recolhimento, transporte e destinação dos dejetos acumulados, através de caminhão de sucção) e lavagem dos sanitários. Período: 02/10/20 a 05/10/20 – 1º turno (04 dias)
23/10/20 a 26/10/20 – 2º turno (04 dias) (Se houver)
Local de instalação: área externa da Sede do TRE-BA.</v>
      </c>
      <c r="C11" s="46" t="str">
        <f aca="false">Item9!C3</f>
        <v>unidade</v>
      </c>
      <c r="D11" s="46" t="n">
        <f aca="false">Item9!D3</f>
        <v>4</v>
      </c>
      <c r="E11" s="47" t="n">
        <f aca="false">Item9!E3</f>
        <v>646.67</v>
      </c>
      <c r="F11" s="48" t="n">
        <f aca="false">(ROUND(E11,2)*D11)</f>
        <v>2586.68</v>
      </c>
    </row>
    <row r="12" customFormat="false" ht="21" hidden="false" customHeight="true" outlineLevel="0" collapsed="false">
      <c r="A12" s="50" t="s">
        <v>89</v>
      </c>
      <c r="B12" s="50"/>
      <c r="C12" s="50"/>
      <c r="D12" s="50"/>
      <c r="E12" s="50"/>
      <c r="F12" s="51"/>
    </row>
    <row r="13" customFormat="false" ht="102" hidden="false" customHeight="false" outlineLevel="0" collapsed="false">
      <c r="A13" s="46" t="n">
        <v>10</v>
      </c>
      <c r="B13" s="47" t="str">
        <f aca="false">Item10!B3</f>
        <v>MOBILIÁRIO Locação de mesa, formato retangular, dimensões 800mm x 600mm, sem gaveteiro acoplado, estrutura autoportante metálica em aço, na cor argila, branca, preta, cinza ou prata, com pés niveladores, tampo com 18mm no mínimo e 25mm no máximo de espessura, constituído em MDP ou MDF, revestido com laminado melamínico na cor marfim, argila, branca cinza ou natural e faces laterais com acabamento com fita de borda. Local de instalação: Anexo II - Totalização: 07
- Acompanhamento da Totalização e Transmissão: 36
Período: 17/08/20 a 05/10/20 – 1º turno (50 dias)
15/10/20 a 26/10/20 – 2º turno (12 dias) (Se houver)</v>
      </c>
      <c r="C13" s="46" t="str">
        <f aca="false">Item10!C3</f>
        <v>unidade</v>
      </c>
      <c r="D13" s="46" t="n">
        <f aca="false">Item10!D3</f>
        <v>43</v>
      </c>
      <c r="E13" s="47" t="n">
        <f aca="false">Item10!E3</f>
        <v>103.99</v>
      </c>
      <c r="F13" s="48" t="n">
        <f aca="false">(ROUND(E13,2)*D13)</f>
        <v>4471.57</v>
      </c>
    </row>
    <row r="14" customFormat="false" ht="102" hidden="false" customHeight="false" outlineLevel="0" collapsed="false">
      <c r="A14" s="46" t="n">
        <v>11</v>
      </c>
      <c r="B14" s="47" t="str">
        <f aca="false">Item11!B3</f>
        <v>MOBILIÁRIO Locação de cadeira giratória, sem braços, borda frontal arredondada, ajuste de altura, assento com interior em compensado forrado com espuma e revestido com tecido crepe ou similar a couro, na cor preta
ou azul, encosto com interior em polipropileno forrado com espuma e revestido com tecido crepe ou similar a couro, na cor preta ou azul, base com estrutura em aço ou nylon com 5 (cinco) patas. Local de instalação: Sede - Totalização: 07
- Acompanhamento da Totalização e Transmissão: 36 - Ouvidoria - Disque Título: 15 Período: 17/08/20 a 05/10/20 – 1º turno (50 dias) 15/10/20 a 26/10/20 – 2º turno (12 dias) (Se houver)</v>
      </c>
      <c r="C14" s="46" t="str">
        <f aca="false">Item11!C3</f>
        <v>unidade</v>
      </c>
      <c r="D14" s="46" t="n">
        <f aca="false">Item11!D3</f>
        <v>58</v>
      </c>
      <c r="E14" s="47" t="n">
        <f aca="false">Item11!E3</f>
        <v>83.9</v>
      </c>
      <c r="F14" s="48" t="n">
        <f aca="false">(ROUND(E14,2)*D14)</f>
        <v>4866.2</v>
      </c>
    </row>
    <row r="15" customFormat="false" ht="21" hidden="false" customHeight="true" outlineLevel="0" collapsed="false">
      <c r="A15" s="52" t="s">
        <v>90</v>
      </c>
      <c r="B15" s="52"/>
      <c r="C15" s="52"/>
      <c r="D15" s="52"/>
      <c r="E15" s="53" t="n">
        <f aca="false">SUM(F13:F14)</f>
        <v>9337.77</v>
      </c>
      <c r="F15" s="51"/>
    </row>
    <row r="16" customFormat="false" ht="21" hidden="false" customHeight="true" outlineLevel="0" collapsed="false">
      <c r="A16" s="50" t="s">
        <v>91</v>
      </c>
      <c r="B16" s="50"/>
      <c r="C16" s="50"/>
      <c r="D16" s="50"/>
      <c r="E16" s="50"/>
      <c r="F16" s="51"/>
    </row>
    <row r="17" customFormat="false" ht="76.5" hidden="false" customHeight="false" outlineLevel="0" collapsed="false">
      <c r="A17" s="46" t="n">
        <v>12</v>
      </c>
      <c r="B17" s="47" t="str">
        <f aca="false">Item12!B3</f>
        <v>MESAS Locação de mesa quadrada (dimensão de 0,70m x 0,70m), em
plástico (PVC), na cor branca, todos materiais novos e com
identificação da empresa contratada.
Período: 02/10/20 a 05/10/20 – 1º turno (04 dias)
23/10/20 a 26/10/20 – 2º turno (04 dias) (Se houver)
Local para instalação: Cartórios Eleitorais e ATRAN</v>
      </c>
      <c r="C17" s="46" t="str">
        <f aca="false">Item12!C3</f>
        <v>unidade</v>
      </c>
      <c r="D17" s="46" t="n">
        <f aca="false">Item12!D3</f>
        <v>81</v>
      </c>
      <c r="E17" s="47" t="n">
        <f aca="false">Item12!E3</f>
        <v>3.24</v>
      </c>
      <c r="F17" s="48" t="n">
        <f aca="false">(ROUND(E17,2)*D17)</f>
        <v>262.44</v>
      </c>
    </row>
    <row r="18" customFormat="false" ht="63.75" hidden="false" customHeight="false" outlineLevel="0" collapsed="false">
      <c r="A18" s="46" t="n">
        <v>13</v>
      </c>
      <c r="B18" s="47" t="str">
        <f aca="false">Item13!B3</f>
        <v>CADEIRAS PVC Locação de cadeiras fixas e sem braço, em plástico (PVC), na cor branca, todos materiais novos e com identificação da empresa
contratada. Período: 02/10/20 a 05/10/20 – 1º turno (04 dias)
23/10/20 a 26/10/20 – 2º turno (04 dias) (Se houver)
Local para instalação: Cartórios Eleitorais e ATRAN</v>
      </c>
      <c r="C18" s="46" t="str">
        <f aca="false">Item13!C3</f>
        <v>unidade</v>
      </c>
      <c r="D18" s="46" t="n">
        <f aca="false">Item13!D3</f>
        <v>351</v>
      </c>
      <c r="E18" s="47" t="n">
        <f aca="false">Item13!E3</f>
        <v>1.89</v>
      </c>
      <c r="F18" s="48" t="n">
        <f aca="false">(ROUND(E18,2)*D18)</f>
        <v>663.39</v>
      </c>
    </row>
    <row r="19" customFormat="false" ht="21" hidden="false" customHeight="true" outlineLevel="0" collapsed="false">
      <c r="A19" s="52" t="s">
        <v>92</v>
      </c>
      <c r="B19" s="52"/>
      <c r="C19" s="52"/>
      <c r="D19" s="52"/>
      <c r="E19" s="53" t="n">
        <f aca="false">SUM(F17:F18)</f>
        <v>925.83</v>
      </c>
      <c r="F19" s="51"/>
    </row>
    <row r="20" customFormat="false" ht="21" hidden="false" customHeight="true" outlineLevel="0" collapsed="false">
      <c r="A20" s="50" t="s">
        <v>93</v>
      </c>
      <c r="B20" s="50"/>
      <c r="C20" s="50"/>
      <c r="D20" s="50"/>
      <c r="E20" s="50"/>
      <c r="F20" s="51"/>
    </row>
    <row r="21" customFormat="false" ht="89.25" hidden="false" customHeight="false" outlineLevel="0" collapsed="false">
      <c r="A21" s="46" t="n">
        <v>14</v>
      </c>
      <c r="B21" s="47" t="str">
        <f aca="false">Item14!B3</f>
        <v>INFRAESTRUTURA MOBILIÁRIA Locação de aparelho de ar-condicionado tipo split portátil de 12.000 BTUs, 220V, com tubo de saída de descarga de 3m, para ser
instalado em sala com “octanorm”.
Obs: Os aparelhos devem ter mangueira para drenagem e recipiente para recepção de água. Período: 02/10/20 (13 horas) a 05/10/20 – 1º turno
23/10/20 (13 horas) a 26/10/20 – 2º turno (Se houver)
Local de instalação: Sede e Anexo II do Tribunal</v>
      </c>
      <c r="C21" s="46" t="str">
        <f aca="false">Item14!C3</f>
        <v>unidade</v>
      </c>
      <c r="D21" s="46" t="n">
        <f aca="false">Item14!D3</f>
        <v>10</v>
      </c>
      <c r="E21" s="47" t="n">
        <f aca="false">Item14!E3</f>
        <v>226.94</v>
      </c>
      <c r="F21" s="48" t="n">
        <f aca="false">(ROUND(E21,2)*D21)</f>
        <v>2269.4</v>
      </c>
    </row>
    <row r="22" customFormat="false" ht="51" hidden="false" customHeight="false" outlineLevel="0" collapsed="false">
      <c r="A22" s="46" t="n">
        <v>15</v>
      </c>
      <c r="B22" s="47" t="str">
        <f aca="false">Item15!B3</f>
        <v>INFRAESTRUTURA MOBILIÁRIA Forro para salas com estrutura em "octanorm" com fechamento em
TS, com iluminação. Período: 02/10/20 (13 horas) a 05/10/20 – 1º turno
23/10/20 (13 horas) a 26/10/20 – 2º turno (Se houver)
Local de instalação: Sede e Anexo II do Tribunal</v>
      </c>
      <c r="C22" s="46" t="str">
        <f aca="false">Item15!C3</f>
        <v>metro²</v>
      </c>
      <c r="D22" s="46" t="n">
        <f aca="false">Item15!D3</f>
        <v>49</v>
      </c>
      <c r="E22" s="47" t="n">
        <f aca="false">Item15!E3</f>
        <v>33.49</v>
      </c>
      <c r="F22" s="48" t="n">
        <f aca="false">(ROUND(E22,2)*D22)</f>
        <v>1641.01</v>
      </c>
    </row>
    <row r="23" customFormat="false" ht="63.75" hidden="false" customHeight="false" outlineLevel="0" collapsed="false">
      <c r="A23" s="46" t="n">
        <v>16</v>
      </c>
      <c r="B23" s="47" t="str">
        <f aca="false">Item16!B3</f>
        <v>INFRAESTRUTURA MOBILIÁRIA Luminárias com duas lâmpadas LED T8, 18W, mínimo de 1600
lúmens cada, bivolt, luz branca (6000 ou 6500K), específicas para
forro de estrutura em “octanorm”. Período: 02/10/20 (13 horas) a 05/10/20 – 1º turno
23/10/20 (13 horas) a 26/10/20 – 2º turno (Se houver)
Local de instalação: Sede e Anexo II do Tribunal</v>
      </c>
      <c r="C23" s="46" t="str">
        <f aca="false">Item16!C3</f>
        <v>unidade</v>
      </c>
      <c r="D23" s="46" t="n">
        <f aca="false">Item16!D3</f>
        <v>10</v>
      </c>
      <c r="E23" s="47" t="n">
        <f aca="false">Item16!E3</f>
        <v>76.03</v>
      </c>
      <c r="F23" s="48" t="n">
        <f aca="false">(ROUND(E23,2)*D23)</f>
        <v>760.3</v>
      </c>
    </row>
    <row r="24" customFormat="false" ht="76.5" hidden="false" customHeight="false" outlineLevel="0" collapsed="false">
      <c r="A24" s="46" t="n">
        <v>17</v>
      </c>
      <c r="B24" s="47" t="str">
        <f aca="false">Item17!B3</f>
        <v>INFRAESTRUTURA MOBILIÁRIA Luminárias com uma lâmpada LED, tipo E27, bivolt, luz branca
(6000 ou 6500K), mínimo de 1300 lúmens para encaixe de estrutura
em “octanorm” sem forro. Período: 02/10/20 (13 horas) a 05/10/20 – 1º turno
23/10/20 (13 horas) a 26/10/20 – 2º turno (Se houver)
Local de instalação: Sede e Anexo II do Tribunal
</v>
      </c>
      <c r="C24" s="46" t="str">
        <f aca="false">Item17!C3</f>
        <v>unidade</v>
      </c>
      <c r="D24" s="46" t="n">
        <f aca="false">Item17!D3</f>
        <v>33</v>
      </c>
      <c r="E24" s="47" t="n">
        <f aca="false">Item17!E3</f>
        <v>76.03</v>
      </c>
      <c r="F24" s="48" t="n">
        <f aca="false">(ROUND(E24,2)*D24)</f>
        <v>2508.99</v>
      </c>
    </row>
    <row r="25" customFormat="false" ht="51" hidden="false" customHeight="false" outlineLevel="0" collapsed="false">
      <c r="A25" s="46" t="n">
        <v>18</v>
      </c>
      <c r="B25" s="47" t="str">
        <f aca="false">Item18!B3</f>
        <v>INFRAESTRUTURA MOBILIÁRIA Estrutura em “octanorm” fechamento em TS, h=2,20 (ver planta de
detalhamento). Período: 02/10/20 (13 horas) a 05/10/20 – 1º turno
23/10/20 (13 horas) a 26/10/20 – 2º turno (Se houver) Obs.: com 8 portas com visor conforme detalhamento</v>
      </c>
      <c r="C25" s="46" t="str">
        <f aca="false">Item18!C3</f>
        <v>metro</v>
      </c>
      <c r="D25" s="46" t="n">
        <f aca="false">Item18!D3</f>
        <v>110</v>
      </c>
      <c r="E25" s="47" t="n">
        <f aca="false">Item18!E3</f>
        <v>77.55</v>
      </c>
      <c r="F25" s="48" t="n">
        <f aca="false">(ROUND(E25,2)*D25)</f>
        <v>8530.5</v>
      </c>
    </row>
    <row r="26" customFormat="false" ht="38.25" hidden="false" customHeight="false" outlineLevel="0" collapsed="false">
      <c r="A26" s="46" t="n">
        <v>19</v>
      </c>
      <c r="B26" s="47" t="str">
        <f aca="false">Item19!B3</f>
        <v>INFRAESTRUTURA MOBILIÁRIA Estrutura em “octanorm” fechamento inferior em TS, e vidro a partir
de 1 m de altura, h=2,20 (ver planta de detalhamento). Período: 02/10/20 (13 horas) a 05/10/20 – 1º turno
23/10/20 (13 horas) a 26/10/20 – 2º turno (Se houver)</v>
      </c>
      <c r="C26" s="46" t="str">
        <f aca="false">Item19!C3</f>
        <v>metro</v>
      </c>
      <c r="D26" s="46" t="n">
        <f aca="false">Item19!D3</f>
        <v>23</v>
      </c>
      <c r="E26" s="47" t="n">
        <f aca="false">Item19!E3</f>
        <v>105.66</v>
      </c>
      <c r="F26" s="48" t="n">
        <f aca="false">(ROUND(E26,2)*D26)</f>
        <v>2430.18</v>
      </c>
    </row>
    <row r="27" customFormat="false" ht="51" hidden="false" customHeight="false" outlineLevel="0" collapsed="false">
      <c r="A27" s="46" t="n">
        <v>20</v>
      </c>
      <c r="B27" s="47" t="str">
        <f aca="false">Item20!B3</f>
        <v>INFRAESTRUTURA MOBILIÁRIA Locação de organizadores de ambiente tipo “unifila”, altura mínima
1 metro. Período: 02/10/20 (13 horas) a 05/10/20 – 1º turno
23/10/20 (13 horas) a 26/10/20 – 2º turno (Se houver)
</v>
      </c>
      <c r="C27" s="46" t="str">
        <f aca="false">Item20!C3</f>
        <v>metro</v>
      </c>
      <c r="D27" s="46" t="n">
        <f aca="false">Item20!D3</f>
        <v>60</v>
      </c>
      <c r="E27" s="47" t="n">
        <f aca="false">Item20!E3</f>
        <v>22.49</v>
      </c>
      <c r="F27" s="48" t="n">
        <f aca="false">(ROUND(E27,2)*D27)</f>
        <v>1349.4</v>
      </c>
    </row>
    <row r="28" customFormat="false" ht="21" hidden="false" customHeight="true" outlineLevel="0" collapsed="false">
      <c r="A28" s="52" t="s">
        <v>94</v>
      </c>
      <c r="B28" s="52"/>
      <c r="C28" s="52"/>
      <c r="D28" s="52"/>
      <c r="E28" s="53" t="n">
        <f aca="false">SUM(F21:F27)</f>
        <v>19489.78</v>
      </c>
      <c r="F28" s="51"/>
    </row>
    <row r="29" customFormat="false" ht="21" hidden="false" customHeight="true" outlineLevel="0" collapsed="false">
      <c r="A29" s="54"/>
      <c r="B29" s="54"/>
      <c r="C29" s="55" t="s">
        <v>95</v>
      </c>
      <c r="D29" s="55"/>
      <c r="E29" s="55"/>
      <c r="F29" s="56" t="n">
        <f aca="false">SUM(F3:F27)</f>
        <v>47145.8</v>
      </c>
    </row>
  </sheetData>
  <mergeCells count="8">
    <mergeCell ref="A1:F1"/>
    <mergeCell ref="A12:E12"/>
    <mergeCell ref="A15:D15"/>
    <mergeCell ref="A16:E16"/>
    <mergeCell ref="A19:D19"/>
    <mergeCell ref="A20:E20"/>
    <mergeCell ref="A28:D28"/>
    <mergeCell ref="C29:E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15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</v>
      </c>
      <c r="C3" s="9" t="s">
        <v>37</v>
      </c>
      <c r="D3" s="10" t="n">
        <v>16</v>
      </c>
      <c r="E3" s="11" t="n">
        <f aca="false">IF(C20&lt;=25%,D20,MIN(E20:F20))</f>
        <v>115.25</v>
      </c>
      <c r="F3" s="11" t="n">
        <f aca="false">MIN(H3:H17)</f>
        <v>105.65</v>
      </c>
      <c r="G3" s="12" t="s">
        <v>38</v>
      </c>
      <c r="H3" s="13" t="n">
        <v>105.69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105.65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105.65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129.62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129.62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13.1216168973186</v>
      </c>
      <c r="B20" s="25" t="n">
        <f aca="false">COUNT(H3:H17)</f>
        <v>5</v>
      </c>
      <c r="C20" s="26" t="n">
        <f aca="false">IF(B20&lt;2,"N/A",(A20/D20))</f>
        <v>0.113853508870443</v>
      </c>
      <c r="D20" s="27" t="n">
        <f aca="false">ROUND(AVERAGE(H3:H17),2)</f>
        <v>115.25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105.69</v>
      </c>
      <c r="G20" s="29" t="str">
        <f aca="false">INDEX(G3:G17,MATCH(H20,H3:H17,0))</f>
        <v>AUDIOVIX EVENTOS LTDA</v>
      </c>
      <c r="H20" s="30" t="n">
        <f aca="false">MIN(H3:H17)</f>
        <v>105.65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115.25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1844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40</v>
      </c>
      <c r="C3" s="9" t="s">
        <v>37</v>
      </c>
      <c r="D3" s="10" t="n">
        <v>4</v>
      </c>
      <c r="E3" s="11" t="n">
        <f aca="false">IF(C20&lt;=25%,D20,MIN(E20:F20))</f>
        <v>325.93</v>
      </c>
      <c r="F3" s="11" t="n">
        <f aca="false">MIN(H3:H17)</f>
        <v>314.69</v>
      </c>
      <c r="G3" s="12" t="s">
        <v>38</v>
      </c>
      <c r="H3" s="13" t="n">
        <v>369.91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314.95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314.69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315.04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315.04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24.5882213671506</v>
      </c>
      <c r="B20" s="25" t="n">
        <f aca="false">COUNT(H3:H17)</f>
        <v>5</v>
      </c>
      <c r="C20" s="26" t="n">
        <f aca="false">IF(B20&lt;2,"N/A",(A20/D20))</f>
        <v>0.0754401907377369</v>
      </c>
      <c r="D20" s="27" t="n">
        <f aca="false">ROUND(AVERAGE(H3:H17),2)</f>
        <v>325.93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315.04</v>
      </c>
      <c r="G20" s="29" t="str">
        <f aca="false">INDEX(G3:G17,MATCH(H20,H3:H17,0))</f>
        <v>LED E CIA LOCACAO DE EQUIPAMENTOS LTDA</v>
      </c>
      <c r="H20" s="30" t="n">
        <f aca="false">MIN(H3:H17)</f>
        <v>314.69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325.93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1303.72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37</v>
      </c>
      <c r="D3" s="10" t="n">
        <v>1</v>
      </c>
      <c r="E3" s="11" t="n">
        <f aca="false">IF(C20&lt;=25%,D20,MIN(E20:F20))</f>
        <v>1974.05</v>
      </c>
      <c r="F3" s="11" t="n">
        <f aca="false">MIN(H3:H17)</f>
        <v>1974.04</v>
      </c>
      <c r="G3" s="12" t="s">
        <v>13</v>
      </c>
      <c r="H3" s="13" t="n">
        <v>1974.04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1974.05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1974.06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1974.06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0.00957427107755468</v>
      </c>
      <c r="B20" s="25" t="n">
        <f aca="false">COUNT(H3:H17)</f>
        <v>4</v>
      </c>
      <c r="C20" s="26" t="n">
        <f aca="false">IF(B20&lt;2,"N/A",(A20/D20))</f>
        <v>4.85006513388955E-006</v>
      </c>
      <c r="D20" s="27" t="n">
        <f aca="false">ROUND(AVERAGE(H3:H17),2)</f>
        <v>1974.05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1974.06</v>
      </c>
      <c r="G20" s="29" t="str">
        <f aca="false">INDEX(G3:G17,MATCH(H20,H3:H17,0))</f>
        <v>AUDIOVIX EVENTOS LTDA</v>
      </c>
      <c r="H20" s="30" t="n">
        <f aca="false">MIN(H3:H17)</f>
        <v>1974.04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1974.05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1974.05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44</v>
      </c>
      <c r="C3" s="9" t="s">
        <v>37</v>
      </c>
      <c r="D3" s="10" t="n">
        <v>1</v>
      </c>
      <c r="E3" s="11" t="n">
        <f aca="false">IF(C20&lt;=25%,D20,MIN(E20:F20))</f>
        <v>1346.24</v>
      </c>
      <c r="F3" s="11" t="n">
        <f aca="false">MIN(H3:H17)</f>
        <v>1286.11</v>
      </c>
      <c r="G3" s="12" t="s">
        <v>38</v>
      </c>
      <c r="H3" s="13" t="n">
        <v>1585.33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1286.11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1286.12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1286.82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1286.82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133.655838069274</v>
      </c>
      <c r="B20" s="25" t="n">
        <f aca="false">COUNT(H3:H17)</f>
        <v>5</v>
      </c>
      <c r="C20" s="26" t="n">
        <f aca="false">IF(B20&lt;2,"N/A",(A20/D20))</f>
        <v>0.0992808400205565</v>
      </c>
      <c r="D20" s="27" t="n">
        <f aca="false">ROUND(AVERAGE(H3:H17),2)</f>
        <v>1346.24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1286.82</v>
      </c>
      <c r="G20" s="29" t="str">
        <f aca="false">INDEX(G3:G17,MATCH(H20,H3:H17,0))</f>
        <v>AUDIOVIX EVENTOS LTDA</v>
      </c>
      <c r="H20" s="30" t="n">
        <f aca="false">MIN(H3:H17)</f>
        <v>1286.11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1346.24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1346.24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37</v>
      </c>
      <c r="D3" s="10" t="n">
        <v>5</v>
      </c>
      <c r="E3" s="11" t="n">
        <f aca="false">IF(C20&lt;=25%,D20,MIN(E20:F20))</f>
        <v>272.97</v>
      </c>
      <c r="F3" s="11" t="n">
        <f aca="false">MIN(H3:H17)</f>
        <v>272.66</v>
      </c>
      <c r="G3" s="12" t="s">
        <v>38</v>
      </c>
      <c r="H3" s="13" t="n">
        <v>845.51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272.66</v>
      </c>
      <c r="I4" s="14" t="n">
        <f aca="false">IF(H4="","",(IF($C$20&lt;25%,"N/A",IF(H4&lt;=($D$20+$A$20),H4,"Descartado"))))</f>
        <v>272.66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272.67</v>
      </c>
      <c r="I5" s="14" t="n">
        <f aca="false">IF(H5="","",(IF($C$20&lt;25%,"N/A",IF(H5&lt;=($D$20+$A$20),H5,"Descartado"))))</f>
        <v>272.67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273.28</v>
      </c>
      <c r="I6" s="14" t="n">
        <f aca="false">IF(H6="","",(IF($C$20&lt;25%,"N/A",IF(H6&lt;=($D$20+$A$20),H6,"Descartado"))))</f>
        <v>273.28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273.28</v>
      </c>
      <c r="I7" s="14" t="n">
        <f aca="false">IF(H7="","",(IF($C$20&lt;25%,"N/A",IF(H7&lt;=($D$20+$A$20),H7,"Descartado"))))</f>
        <v>273.28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256.046738604498</v>
      </c>
      <c r="B20" s="25" t="n">
        <f aca="false">COUNT(H3:H17)</f>
        <v>5</v>
      </c>
      <c r="C20" s="26" t="n">
        <f aca="false">IF(B20&lt;2,"N/A",(A20/D20))</f>
        <v>0.66079988284427</v>
      </c>
      <c r="D20" s="27" t="n">
        <f aca="false">ROUND(AVERAGE(H3:H17),2)</f>
        <v>387.48</v>
      </c>
      <c r="E20" s="28" t="n">
        <f aca="false">IFERROR(ROUND(IF(B20&lt;2,"N/A",(IF(C20&lt;=25%,"N/A",AVERAGE(I3:I17)))),2),"N/A")</f>
        <v>272.97</v>
      </c>
      <c r="F20" s="28" t="n">
        <f aca="false">ROUND(MEDIAN(H3:H17),2)</f>
        <v>273.28</v>
      </c>
      <c r="G20" s="29" t="str">
        <f aca="false">INDEX(G3:G17,MATCH(H20,H3:H17,0))</f>
        <v>AUDIOVIX EVENTOS LTDA</v>
      </c>
      <c r="H20" s="30" t="n">
        <f aca="false">MIN(H3:H17)</f>
        <v>272.66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272.97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1364.85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48</v>
      </c>
      <c r="C3" s="9" t="s">
        <v>37</v>
      </c>
      <c r="D3" s="10" t="n">
        <v>6</v>
      </c>
      <c r="E3" s="11" t="n">
        <f aca="false">IF(C20&lt;=25%,D20,MIN(E20:F20))</f>
        <v>158.3</v>
      </c>
      <c r="F3" s="11" t="n">
        <f aca="false">MIN(H3:H17)</f>
        <v>158.3</v>
      </c>
      <c r="G3" s="12" t="s">
        <v>38</v>
      </c>
      <c r="H3" s="13" t="n">
        <v>422.75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158.3</v>
      </c>
      <c r="I4" s="14" t="n">
        <f aca="false">IF(H4="","",(IF($C$20&lt;25%,"N/A",IF(H4&lt;=($D$20+$A$20),H4,"Descartado"))))</f>
        <v>158.3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158.3</v>
      </c>
      <c r="I5" s="14" t="n">
        <f aca="false">IF(H5="","",(IF($C$20&lt;25%,"N/A",IF(H5&lt;=($D$20+$A$20),H5,"Descartado"))))</f>
        <v>158.3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158.3</v>
      </c>
      <c r="I6" s="14" t="n">
        <f aca="false">IF(H6="","",(IF($C$20&lt;25%,"N/A",IF(H6&lt;=($D$20+$A$20),H6,"Descartado"))))</f>
        <v>158.3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158.3</v>
      </c>
      <c r="I7" s="14" t="n">
        <f aca="false">IF(H7="","",(IF($C$20&lt;25%,"N/A",IF(H7&lt;=($D$20+$A$20),H7,"Descartado"))))</f>
        <v>158.3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118.265635329964</v>
      </c>
      <c r="B20" s="25" t="n">
        <f aca="false">COUNT(H3:H17)</f>
        <v>5</v>
      </c>
      <c r="C20" s="26" t="n">
        <f aca="false">IF(B20&lt;2,"N/A",(A20/D20))</f>
        <v>0.559996379231801</v>
      </c>
      <c r="D20" s="27" t="n">
        <f aca="false">ROUND(AVERAGE(H3:H17),2)</f>
        <v>211.19</v>
      </c>
      <c r="E20" s="28" t="n">
        <f aca="false">IFERROR(ROUND(IF(B20&lt;2,"N/A",(IF(C20&lt;=25%,"N/A",AVERAGE(I3:I17)))),2),"N/A")</f>
        <v>158.3</v>
      </c>
      <c r="F20" s="28" t="n">
        <f aca="false">ROUND(MEDIAN(H3:H17),2)</f>
        <v>158.3</v>
      </c>
      <c r="G20" s="29" t="str">
        <f aca="false">INDEX(G3:G17,MATCH(H20,H3:H17,0))</f>
        <v>AUDIOVIX EVENTOS LTDA</v>
      </c>
      <c r="H20" s="30" t="n">
        <f aca="false">MIN(H3:H17)</f>
        <v>158.3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158.3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949.8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50</v>
      </c>
      <c r="C3" s="9" t="s">
        <v>37</v>
      </c>
      <c r="D3" s="10" t="n">
        <v>4</v>
      </c>
      <c r="E3" s="11" t="n">
        <f aca="false">IF(C20&lt;=25%,D20,MIN(E20:F20))</f>
        <v>646.67</v>
      </c>
      <c r="F3" s="11" t="n">
        <f aca="false">MIN(H3:H17)</f>
        <v>351.11</v>
      </c>
      <c r="G3" s="12" t="s">
        <v>51</v>
      </c>
      <c r="H3" s="13" t="n">
        <v>941.89</v>
      </c>
      <c r="I3" s="14" t="n">
        <f aca="false">IF(H3="","",(IF($C$20&lt;25%,"N/A",IF(H3&lt;=($D$20+$A$20),H3,"Descartado"))))</f>
        <v>941.89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52</v>
      </c>
      <c r="H4" s="13" t="n">
        <v>351.11</v>
      </c>
      <c r="I4" s="14" t="n">
        <f aca="false">IF(H4="","",(IF($C$20&lt;25%,"N/A",IF(H4&lt;=($D$20+$A$20),H4,"Descartado"))))</f>
        <v>351.11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53</v>
      </c>
      <c r="H5" s="13" t="n">
        <v>351.45</v>
      </c>
      <c r="I5" s="14" t="n">
        <f aca="false">IF(H5="","",(IF($C$20&lt;25%,"N/A",IF(H5&lt;=($D$20+$A$20),H5,"Descartado"))))</f>
        <v>351.45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54</v>
      </c>
      <c r="H6" s="13" t="n">
        <v>943.89</v>
      </c>
      <c r="I6" s="14" t="n">
        <f aca="false">IF(H6="","",(IF($C$20&lt;25%,"N/A",IF(H6&lt;=($D$20+$A$20),H6,"Descartado"))))</f>
        <v>943.89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341.567196853952</v>
      </c>
      <c r="B20" s="25" t="n">
        <f aca="false">COUNT(H3:H17)</f>
        <v>4</v>
      </c>
      <c r="C20" s="26" t="n">
        <f aca="false">IF(B20&lt;2,"N/A",(A20/D20))</f>
        <v>0.527851144128255</v>
      </c>
      <c r="D20" s="27" t="n">
        <f aca="false">ROUND(AVERAGE(H3:H17),2)</f>
        <v>647.09</v>
      </c>
      <c r="E20" s="28" t="n">
        <f aca="false">IFERROR(ROUND(IF(B20&lt;2,"N/A",(IF(C20&lt;=25%,"N/A",AVERAGE(I3:I17)))),2),"N/A")</f>
        <v>647.09</v>
      </c>
      <c r="F20" s="28" t="n">
        <f aca="false">ROUND(MEDIAN(H3:H17),2)</f>
        <v>646.67</v>
      </c>
      <c r="G20" s="29" t="str">
        <f aca="false">INDEX(G3:G17,MATCH(H20,H3:H17,0))</f>
        <v>A MODERNA SANY SANITARIO ECOLOGICO LTDA</v>
      </c>
      <c r="H20" s="30" t="n">
        <f aca="false">MIN(H3:H17)</f>
        <v>351.11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646.67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2586.68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Elane França Mota</cp:lastModifiedBy>
  <cp:lastPrinted>2020-03-09T20:47:54Z</cp:lastPrinted>
  <dcterms:modified xsi:type="dcterms:W3CDTF">2020-03-10T18:20:08Z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